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1-JAPONVAR\JAP-0264- PAVIMENTAÇÃO ESTRADAS VICINAIS- 048691-2025- VILA ANDÚ ATÉ NOVA MINDA\PLANILHA\MUDANÇA\"/>
    </mc:Choice>
  </mc:AlternateContent>
  <xr:revisionPtr revIDLastSave="0" documentId="13_ncr:1_{012B2DEA-12D7-44D2-BFBF-AFD79C307CB2}" xr6:coauthVersionLast="36" xr6:coauthVersionMax="47" xr10:uidLastSave="{00000000-0000-0000-0000-000000000000}"/>
  <bookViews>
    <workbookView xWindow="0" yWindow="456" windowWidth="16392" windowHeight="5904" xr2:uid="{00000000-000D-0000-FFFF-FFFF00000000}"/>
  </bookViews>
  <sheets>
    <sheet name="MOB - DES" sheetId="13" r:id="rId1"/>
  </sheets>
  <externalReferences>
    <externalReference r:id="rId2"/>
  </externalReferences>
  <definedNames>
    <definedName name="ACOMPANHAMENTO" hidden="1">[1]MENU!$J$4</definedName>
    <definedName name="_xlnm.Print_Area" localSheetId="0">'MOB - DES'!$A$1:$M$44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3" l="1"/>
  <c r="M9" i="13" l="1"/>
  <c r="P9" i="13" s="1"/>
  <c r="Q9" i="13" s="1"/>
  <c r="P31" i="13" l="1"/>
  <c r="Q31" i="13" s="1"/>
  <c r="M10" i="13" l="1"/>
  <c r="P10" i="13" s="1"/>
  <c r="Q10" i="13" s="1"/>
  <c r="M11" i="13"/>
  <c r="P11" i="13" s="1"/>
  <c r="Q11" i="13" s="1"/>
  <c r="M12" i="13"/>
  <c r="P12" i="13" s="1"/>
  <c r="Q12" i="13" s="1"/>
  <c r="M13" i="13"/>
  <c r="P13" i="13" s="1"/>
  <c r="Q13" i="13" s="1"/>
  <c r="M14" i="13"/>
  <c r="P14" i="13" s="1"/>
  <c r="Q14" i="13" s="1"/>
  <c r="M15" i="13"/>
  <c r="P15" i="13" s="1"/>
  <c r="Q15" i="13" s="1"/>
  <c r="M16" i="13"/>
  <c r="P16" i="13" s="1"/>
  <c r="Q16" i="13" s="1"/>
  <c r="M17" i="13"/>
  <c r="P17" i="13" s="1"/>
  <c r="Q17" i="13" s="1"/>
  <c r="M18" i="13"/>
  <c r="P18" i="13" s="1"/>
  <c r="Q18" i="13" s="1"/>
  <c r="M19" i="13"/>
  <c r="P19" i="13" s="1"/>
  <c r="Q19" i="13" s="1"/>
  <c r="M20" i="13"/>
  <c r="P20" i="13" s="1"/>
  <c r="Q20" i="13" s="1"/>
  <c r="Q32" i="13"/>
  <c r="Q21" i="13" l="1"/>
  <c r="M21" i="13"/>
  <c r="M23" i="13" s="1"/>
  <c r="M25" i="13" s="1"/>
  <c r="M32" i="13"/>
  <c r="M34" i="13" s="1"/>
  <c r="M36" i="13" s="1"/>
  <c r="Q41" i="13" l="1"/>
</calcChain>
</file>

<file path=xl/sharedStrings.xml><?xml version="1.0" encoding="utf-8"?>
<sst xmlns="http://schemas.openxmlformats.org/spreadsheetml/2006/main" count="104" uniqueCount="74">
  <si>
    <t>COMPOSIÇÃO DE MOBILIZAÇÃO E DESMOBILIZAÇÃO</t>
  </si>
  <si>
    <t>DMT (KM)</t>
  </si>
  <si>
    <t>V</t>
  </si>
  <si>
    <t>ORIGEM</t>
  </si>
  <si>
    <t>TOTAL DE MOBILIZAÇÃO</t>
  </si>
  <si>
    <t>TOTAL DE DESMOBILIZAÇÃO</t>
  </si>
  <si>
    <t>TOTAL DE MOBILIZAÇÃO E DESMOBILIZAÇÃO - EQUIPAMENTOS NÃO RODANTES</t>
  </si>
  <si>
    <t>E9665</t>
  </si>
  <si>
    <t>Cavalo mecânico com semirreboque com capacidade de 22 t - 240 Kw</t>
  </si>
  <si>
    <t>TOTAL DE MOBILIZAÇÃO E DESMOBILIZAÇÃO - EQUIPAMENTOS RODANTES</t>
  </si>
  <si>
    <t>CH E9665</t>
  </si>
  <si>
    <t>Escavadeira Hidráulica</t>
  </si>
  <si>
    <t>Vassoura Mecânica Rebocável</t>
  </si>
  <si>
    <t>E9541</t>
  </si>
  <si>
    <t>E9515</t>
  </si>
  <si>
    <t>E9583</t>
  </si>
  <si>
    <t>E9762</t>
  </si>
  <si>
    <t>E9685</t>
  </si>
  <si>
    <t>Motoniveladora - 93 kW</t>
  </si>
  <si>
    <t>E9681</t>
  </si>
  <si>
    <t>Rolo compactador liso tandem vibratório autopropelido de 10,4 t - 82 kW</t>
  </si>
  <si>
    <t>E9518</t>
  </si>
  <si>
    <t>E9544</t>
  </si>
  <si>
    <t>E9545</t>
  </si>
  <si>
    <t>Vibroacabadora de asfalto sobre esteiras - 82 kW</t>
  </si>
  <si>
    <t>E9577</t>
  </si>
  <si>
    <t>E9524</t>
  </si>
  <si>
    <t>E9511</t>
  </si>
  <si>
    <t>Carregadeira de pneus com capacidade de 3,40 m³ - 195 kW</t>
  </si>
  <si>
    <t>___________________________________</t>
  </si>
  <si>
    <t>Montes Claros</t>
  </si>
  <si>
    <t xml:space="preserve">FONTE: </t>
  </si>
  <si>
    <t>OBRA:</t>
  </si>
  <si>
    <t>LOCAL:</t>
  </si>
  <si>
    <t>PROPR.:</t>
  </si>
  <si>
    <t>TRANSPORTE DE EQUIPAMENTOS NÃO RODANTES</t>
  </si>
  <si>
    <t>ITEM</t>
  </si>
  <si>
    <t>CÓDIGO DNIT</t>
  </si>
  <si>
    <t>EQUIPAMENTO</t>
  </si>
  <si>
    <t>QUANT. DE EQUIP.</t>
  </si>
  <si>
    <t>PAVIMENTADO</t>
  </si>
  <si>
    <t>K</t>
  </si>
  <si>
    <t>FU</t>
  </si>
  <si>
    <t>CMob</t>
  </si>
  <si>
    <t>1.1</t>
  </si>
  <si>
    <t>Trator de esteiras com lâmina - 259 kW</t>
  </si>
  <si>
    <r>
      <t>1.2</t>
    </r>
    <r>
      <rPr>
        <sz val="11"/>
        <color theme="1"/>
        <rFont val="Calibri"/>
        <family val="2"/>
        <scheme val="minor"/>
      </rPr>
      <t/>
    </r>
  </si>
  <si>
    <t>Trator agrícola - 77 kW</t>
  </si>
  <si>
    <r>
      <t>1.3</t>
    </r>
    <r>
      <rPr>
        <sz val="11"/>
        <color theme="1"/>
        <rFont val="Calibri"/>
        <family val="2"/>
        <scheme val="minor"/>
      </rPr>
      <t/>
    </r>
  </si>
  <si>
    <r>
      <t>1.4</t>
    </r>
    <r>
      <rPr>
        <sz val="11"/>
        <color theme="1"/>
        <rFont val="Calibri"/>
        <family val="2"/>
        <scheme val="minor"/>
      </rPr>
      <t/>
    </r>
  </si>
  <si>
    <t>Distribuidor de agregados rebocável de 1,9 m³</t>
  </si>
  <si>
    <r>
      <t>1.5</t>
    </r>
    <r>
      <rPr>
        <sz val="11"/>
        <color theme="1"/>
        <rFont val="Calibri"/>
        <family val="2"/>
        <scheme val="minor"/>
      </rPr>
      <t/>
    </r>
  </si>
  <si>
    <t>Rolo compactador de pneus autopropelido de 27 t - 85 kW</t>
  </si>
  <si>
    <r>
      <t>1.6</t>
    </r>
    <r>
      <rPr>
        <sz val="11"/>
        <color theme="1"/>
        <rFont val="Calibri"/>
        <family val="2"/>
        <scheme val="minor"/>
      </rPr>
      <t/>
    </r>
  </si>
  <si>
    <t>Rolo compactador pé de carneiro vibratório autopropelido de 11,6 t - 82 kW</t>
  </si>
  <si>
    <r>
      <t>1.7</t>
    </r>
    <r>
      <rPr>
        <sz val="11"/>
        <color theme="1"/>
        <rFont val="Calibri"/>
        <family val="2"/>
        <scheme val="minor"/>
      </rPr>
      <t/>
    </r>
  </si>
  <si>
    <r>
      <t>1.8</t>
    </r>
    <r>
      <rPr>
        <sz val="11"/>
        <color theme="1"/>
        <rFont val="Calibri"/>
        <family val="2"/>
        <scheme val="minor"/>
      </rPr>
      <t/>
    </r>
  </si>
  <si>
    <r>
      <t>1.9</t>
    </r>
    <r>
      <rPr>
        <sz val="11"/>
        <color theme="1"/>
        <rFont val="Calibri"/>
        <family val="2"/>
        <scheme val="minor"/>
      </rPr>
      <t/>
    </r>
  </si>
  <si>
    <t>Grade de discos rebocável de 24 x 24</t>
  </si>
  <si>
    <r>
      <t>1.10</t>
    </r>
    <r>
      <rPr>
        <sz val="11"/>
        <color theme="1"/>
        <rFont val="Calibri"/>
        <family val="2"/>
        <scheme val="minor"/>
      </rPr>
      <t/>
    </r>
  </si>
  <si>
    <r>
      <t>1.11</t>
    </r>
    <r>
      <rPr>
        <sz val="11"/>
        <color theme="1"/>
        <rFont val="Calibri"/>
        <family val="2"/>
        <scheme val="minor"/>
      </rPr>
      <t/>
    </r>
  </si>
  <si>
    <r>
      <t>1.12</t>
    </r>
    <r>
      <rPr>
        <sz val="11"/>
        <color theme="1"/>
        <rFont val="Calibri"/>
        <family val="2"/>
        <scheme val="minor"/>
      </rPr>
      <t/>
    </r>
  </si>
  <si>
    <t>DESLOCAMENTOS DE VEICULOS - RODANTES</t>
  </si>
  <si>
    <t>REVESTIMENTO PRIMÁRIO</t>
  </si>
  <si>
    <t>CH</t>
  </si>
  <si>
    <r>
      <rPr>
        <b/>
        <sz val="10"/>
        <rFont val="Arial"/>
        <family val="2"/>
      </rPr>
      <t>REVESTIMENTO
PRIMÁRIO</t>
    </r>
  </si>
  <si>
    <t>E9041</t>
  </si>
  <si>
    <t>Caminhão carroceria com guindauto com capacidade de 45 t.m - 188 Kw</t>
  </si>
  <si>
    <t>SICRO 04/2025</t>
  </si>
  <si>
    <t>LUCAS ALEXANDRE GOMES VELOSO</t>
  </si>
  <si>
    <t>ENGENHEIRO CIVIL CREA-MG 373.195/D</t>
  </si>
  <si>
    <t>RECUPERAÇÃO DE ESTRADA VICINAL, COM PAVIMENTAÇÃO EM CONCRETO BETUMINOSO USINADO A QUENTE (CBUQ)</t>
  </si>
  <si>
    <t>PREFEITURA MUNICIPAL DE JAPONVAR – MG</t>
  </si>
  <si>
    <t>ESTRADA VICINAL ENTRE AS COMUNIDADES DE NOVA MINDA E VILA DE ANDU, NO MUNICÍPIO DE JAPONVAR –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</si>
</sst>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.000"/>
    <numFmt numFmtId="165" formatCode="#,##0.000"/>
    <numFmt numFmtId="166" formatCode="&quot;R$&quot;\ #,##0.00"/>
    <numFmt numFmtId="167" formatCode="&quot;R$&quot;\ #,##0.0000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shrinkToFit="1"/>
    </xf>
    <xf numFmtId="164" fontId="4" fillId="0" borderId="2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shrinkToFit="1"/>
    </xf>
    <xf numFmtId="167" fontId="4" fillId="2" borderId="1" xfId="1" applyNumberFormat="1" applyFont="1" applyFill="1" applyBorder="1" applyAlignment="1">
      <alignment horizontal="center" vertical="center" shrinkToFit="1"/>
    </xf>
    <xf numFmtId="167" fontId="4" fillId="0" borderId="0" xfId="0" applyNumberFormat="1" applyFont="1" applyAlignment="1">
      <alignment horizontal="left" vertical="top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shrinkToFit="1"/>
    </xf>
    <xf numFmtId="165" fontId="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166" fontId="4" fillId="0" borderId="19" xfId="1" applyNumberFormat="1" applyFont="1" applyBorder="1" applyAlignment="1">
      <alignment horizontal="right" vertical="center" shrinkToFit="1"/>
    </xf>
    <xf numFmtId="44" fontId="9" fillId="3" borderId="19" xfId="1" applyFont="1" applyFill="1" applyBorder="1" applyAlignment="1">
      <alignment horizontal="right" vertical="center" shrinkToFi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5" fillId="0" borderId="1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4" fontId="9" fillId="3" borderId="16" xfId="1" applyFont="1" applyFill="1" applyBorder="1" applyAlignment="1">
      <alignment horizontal="center" vertical="center" shrinkToFit="1"/>
    </xf>
    <xf numFmtId="44" fontId="9" fillId="3" borderId="18" xfId="1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348875</xdr:colOff>
      <xdr:row>36</xdr:row>
      <xdr:rowOff>106847</xdr:rowOff>
    </xdr:from>
    <xdr:ext cx="2816356" cy="1106578"/>
    <xdr:pic>
      <xdr:nvPicPr>
        <xdr:cNvPr id="14" name="image4.jpe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75" y="5609366"/>
          <a:ext cx="2816356" cy="11065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wan\Desktop\PEDRAS%20DE%20MARIA%20DA%20CRUZ\PMC-0002-%20CONTINUA&#199;&#195;O%20DA%20PAVIMENTA&#199;&#195;O%20DA%20ESTRADA%20DISTRITO%20S&#195;O%20PEDRO%20DAS%20TABOCAS\CAIXA%201.5%20MI\PLANILHAS\PM%203.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4">
          <cell r="J4" t="str">
            <v>PLE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44"/>
  <sheetViews>
    <sheetView showGridLines="0" tabSelected="1" view="pageBreakPreview" zoomScale="98" zoomScaleNormal="98" zoomScaleSheetLayoutView="98" workbookViewId="0">
      <selection activeCell="M36" sqref="M36"/>
    </sheetView>
  </sheetViews>
  <sheetFormatPr defaultColWidth="9.109375" defaultRowHeight="13.2" x14ac:dyDescent="0.25"/>
  <cols>
    <col min="1" max="1" width="10.44140625" style="2" customWidth="1"/>
    <col min="2" max="2" width="8.77734375" style="2" customWidth="1"/>
    <col min="3" max="3" width="52.109375" style="2" customWidth="1"/>
    <col min="4" max="4" width="9.77734375" style="2" customWidth="1"/>
    <col min="5" max="5" width="17.77734375" style="2" customWidth="1"/>
    <col min="6" max="6" width="11.77734375" style="2" bestFit="1" customWidth="1"/>
    <col min="7" max="7" width="8.77734375" style="2" customWidth="1"/>
    <col min="8" max="8" width="9.33203125" style="2" bestFit="1" customWidth="1"/>
    <col min="9" max="9" width="8.77734375" style="2" customWidth="1"/>
    <col min="10" max="11" width="7.109375" style="2" customWidth="1"/>
    <col min="12" max="13" width="12.44140625" style="2" customWidth="1"/>
    <col min="14" max="15" width="9.33203125" style="2" customWidth="1"/>
    <col min="16" max="16" width="9.33203125" style="2" bestFit="1" customWidth="1"/>
    <col min="17" max="17" width="16" style="2" bestFit="1" customWidth="1"/>
    <col min="18" max="16384" width="9.109375" style="2"/>
  </cols>
  <sheetData>
    <row r="1" spans="1:17" ht="43.5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  <c r="N1" s="1"/>
    </row>
    <row r="2" spans="1:17" ht="12.15" customHeight="1" x14ac:dyDescent="0.25">
      <c r="A2" s="25" t="s">
        <v>32</v>
      </c>
      <c r="B2" s="71" t="s">
        <v>71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N2" s="1"/>
    </row>
    <row r="3" spans="1:17" ht="12.15" customHeight="1" x14ac:dyDescent="0.25">
      <c r="A3" s="25" t="s">
        <v>33</v>
      </c>
      <c r="B3" s="71" t="s">
        <v>73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1"/>
    </row>
    <row r="4" spans="1:17" x14ac:dyDescent="0.25">
      <c r="A4" s="25" t="s">
        <v>34</v>
      </c>
      <c r="B4" s="71" t="s">
        <v>72</v>
      </c>
      <c r="C4" s="72"/>
      <c r="D4" s="72"/>
      <c r="E4" s="72"/>
      <c r="F4" s="72"/>
      <c r="G4" s="72"/>
      <c r="H4" s="72"/>
      <c r="I4" s="45" t="s">
        <v>31</v>
      </c>
      <c r="J4" s="45"/>
      <c r="K4" s="75" t="s">
        <v>68</v>
      </c>
      <c r="L4" s="75"/>
      <c r="M4" s="26"/>
      <c r="N4" s="1"/>
    </row>
    <row r="5" spans="1:17" ht="6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  <c r="N5" s="1"/>
    </row>
    <row r="6" spans="1:17" ht="14.1" hidden="1" customHeight="1" x14ac:dyDescent="0.25">
      <c r="A6" s="47" t="s">
        <v>35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  <c r="N6" s="3"/>
    </row>
    <row r="7" spans="1:17" ht="26.1" hidden="1" customHeight="1" x14ac:dyDescent="0.25">
      <c r="A7" s="50" t="s">
        <v>36</v>
      </c>
      <c r="B7" s="52" t="s">
        <v>37</v>
      </c>
      <c r="C7" s="52" t="s">
        <v>38</v>
      </c>
      <c r="D7" s="52" t="s">
        <v>39</v>
      </c>
      <c r="E7" s="52" t="s">
        <v>3</v>
      </c>
      <c r="F7" s="66" t="s">
        <v>65</v>
      </c>
      <c r="G7" s="67"/>
      <c r="H7" s="54" t="s">
        <v>40</v>
      </c>
      <c r="I7" s="56"/>
      <c r="J7" s="52" t="s">
        <v>41</v>
      </c>
      <c r="K7" s="52" t="s">
        <v>42</v>
      </c>
      <c r="L7" s="52" t="s">
        <v>10</v>
      </c>
      <c r="M7" s="57" t="s">
        <v>43</v>
      </c>
      <c r="N7" s="3"/>
    </row>
    <row r="8" spans="1:17" ht="26.4" hidden="1" x14ac:dyDescent="0.25">
      <c r="A8" s="51"/>
      <c r="B8" s="53"/>
      <c r="C8" s="53"/>
      <c r="D8" s="53"/>
      <c r="E8" s="53"/>
      <c r="F8" s="7" t="s">
        <v>1</v>
      </c>
      <c r="G8" s="8" t="s">
        <v>2</v>
      </c>
      <c r="H8" s="8" t="s">
        <v>1</v>
      </c>
      <c r="I8" s="24" t="s">
        <v>2</v>
      </c>
      <c r="J8" s="53"/>
      <c r="K8" s="53"/>
      <c r="L8" s="53"/>
      <c r="M8" s="58"/>
      <c r="N8" s="3"/>
    </row>
    <row r="9" spans="1:17" hidden="1" x14ac:dyDescent="0.25">
      <c r="A9" s="27" t="s">
        <v>44</v>
      </c>
      <c r="B9" s="9" t="s">
        <v>13</v>
      </c>
      <c r="C9" s="10" t="s">
        <v>45</v>
      </c>
      <c r="D9" s="11">
        <v>1</v>
      </c>
      <c r="E9" s="12" t="s">
        <v>30</v>
      </c>
      <c r="F9" s="11">
        <v>0</v>
      </c>
      <c r="G9" s="11">
        <v>50</v>
      </c>
      <c r="H9" s="13">
        <v>150</v>
      </c>
      <c r="I9" s="14">
        <v>60</v>
      </c>
      <c r="J9" s="11">
        <v>2</v>
      </c>
      <c r="K9" s="15">
        <v>1</v>
      </c>
      <c r="L9" s="16">
        <v>390.89</v>
      </c>
      <c r="M9" s="28">
        <f>ROUND(((H9*J9*K9)/I9)*L9,2)*D9</f>
        <v>1954.45</v>
      </c>
      <c r="N9" s="1"/>
      <c r="P9" s="2">
        <f t="shared" ref="P9:P20" si="0">M9/L9</f>
        <v>5</v>
      </c>
      <c r="Q9" s="17">
        <f>P9*L9</f>
        <v>1954.4499999999998</v>
      </c>
    </row>
    <row r="10" spans="1:17" hidden="1" x14ac:dyDescent="0.25">
      <c r="A10" s="27" t="s">
        <v>46</v>
      </c>
      <c r="B10" s="9" t="s">
        <v>25</v>
      </c>
      <c r="C10" s="10" t="s">
        <v>47</v>
      </c>
      <c r="D10" s="11">
        <v>1</v>
      </c>
      <c r="E10" s="12" t="s">
        <v>30</v>
      </c>
      <c r="F10" s="11">
        <v>0</v>
      </c>
      <c r="G10" s="11">
        <v>50</v>
      </c>
      <c r="H10" s="13">
        <v>150</v>
      </c>
      <c r="I10" s="14">
        <v>60</v>
      </c>
      <c r="J10" s="11">
        <v>2</v>
      </c>
      <c r="K10" s="15">
        <v>0.5</v>
      </c>
      <c r="L10" s="16">
        <v>390.89</v>
      </c>
      <c r="M10" s="28">
        <f t="shared" ref="M10:M19" si="1">ROUND(((H10*J10*K10)/I10)*L10,2)*D10</f>
        <v>977.23</v>
      </c>
      <c r="N10" s="1"/>
      <c r="P10" s="2">
        <f t="shared" si="0"/>
        <v>2.5000127913223671</v>
      </c>
      <c r="Q10" s="17">
        <f t="shared" ref="Q10:Q20" si="2">P10*L10</f>
        <v>977.23</v>
      </c>
    </row>
    <row r="11" spans="1:17" hidden="1" x14ac:dyDescent="0.25">
      <c r="A11" s="27" t="s">
        <v>48</v>
      </c>
      <c r="B11" s="9" t="s">
        <v>14</v>
      </c>
      <c r="C11" s="10" t="s">
        <v>11</v>
      </c>
      <c r="D11" s="11">
        <v>1</v>
      </c>
      <c r="E11" s="12" t="s">
        <v>30</v>
      </c>
      <c r="F11" s="11">
        <v>0</v>
      </c>
      <c r="G11" s="11">
        <v>50</v>
      </c>
      <c r="H11" s="13">
        <v>150</v>
      </c>
      <c r="I11" s="14">
        <v>60</v>
      </c>
      <c r="J11" s="11">
        <v>2</v>
      </c>
      <c r="K11" s="15">
        <v>1</v>
      </c>
      <c r="L11" s="16">
        <v>390.89</v>
      </c>
      <c r="M11" s="28">
        <f t="shared" si="1"/>
        <v>1954.45</v>
      </c>
      <c r="N11" s="1"/>
      <c r="P11" s="2">
        <f t="shared" si="0"/>
        <v>5</v>
      </c>
      <c r="Q11" s="17">
        <f t="shared" si="2"/>
        <v>1954.4499999999998</v>
      </c>
    </row>
    <row r="12" spans="1:17" hidden="1" x14ac:dyDescent="0.25">
      <c r="A12" s="27" t="s">
        <v>49</v>
      </c>
      <c r="B12" s="9" t="s">
        <v>15</v>
      </c>
      <c r="C12" s="10" t="s">
        <v>50</v>
      </c>
      <c r="D12" s="11">
        <v>1</v>
      </c>
      <c r="E12" s="12" t="s">
        <v>30</v>
      </c>
      <c r="F12" s="11">
        <v>0</v>
      </c>
      <c r="G12" s="11">
        <v>50</v>
      </c>
      <c r="H12" s="13">
        <v>150</v>
      </c>
      <c r="I12" s="14">
        <v>60</v>
      </c>
      <c r="J12" s="11">
        <v>2</v>
      </c>
      <c r="K12" s="15">
        <v>0</v>
      </c>
      <c r="L12" s="16">
        <v>390.89</v>
      </c>
      <c r="M12" s="28">
        <f t="shared" si="1"/>
        <v>0</v>
      </c>
      <c r="N12" s="1"/>
      <c r="P12" s="2">
        <f t="shared" si="0"/>
        <v>0</v>
      </c>
      <c r="Q12" s="17">
        <f t="shared" si="2"/>
        <v>0</v>
      </c>
    </row>
    <row r="13" spans="1:17" hidden="1" x14ac:dyDescent="0.25">
      <c r="A13" s="27" t="s">
        <v>51</v>
      </c>
      <c r="B13" s="9" t="s">
        <v>16</v>
      </c>
      <c r="C13" s="10" t="s">
        <v>52</v>
      </c>
      <c r="D13" s="11">
        <v>1</v>
      </c>
      <c r="E13" s="12" t="s">
        <v>30</v>
      </c>
      <c r="F13" s="11">
        <v>0</v>
      </c>
      <c r="G13" s="11">
        <v>50</v>
      </c>
      <c r="H13" s="13">
        <v>150</v>
      </c>
      <c r="I13" s="14">
        <v>60</v>
      </c>
      <c r="J13" s="11">
        <v>2</v>
      </c>
      <c r="K13" s="15">
        <v>0.5</v>
      </c>
      <c r="L13" s="16">
        <v>390.89</v>
      </c>
      <c r="M13" s="28">
        <f t="shared" si="1"/>
        <v>977.23</v>
      </c>
      <c r="N13" s="1"/>
      <c r="P13" s="2">
        <f t="shared" si="0"/>
        <v>2.5000127913223671</v>
      </c>
      <c r="Q13" s="17">
        <f t="shared" si="2"/>
        <v>977.23</v>
      </c>
    </row>
    <row r="14" spans="1:17" ht="26.4" hidden="1" x14ac:dyDescent="0.25">
      <c r="A14" s="27" t="s">
        <v>53</v>
      </c>
      <c r="B14" s="9" t="s">
        <v>17</v>
      </c>
      <c r="C14" s="10" t="s">
        <v>54</v>
      </c>
      <c r="D14" s="11">
        <v>1</v>
      </c>
      <c r="E14" s="12" t="s">
        <v>30</v>
      </c>
      <c r="F14" s="11">
        <v>0</v>
      </c>
      <c r="G14" s="11">
        <v>50</v>
      </c>
      <c r="H14" s="13">
        <v>150</v>
      </c>
      <c r="I14" s="14">
        <v>60</v>
      </c>
      <c r="J14" s="11">
        <v>2</v>
      </c>
      <c r="K14" s="15">
        <v>0.5</v>
      </c>
      <c r="L14" s="16">
        <v>390.89</v>
      </c>
      <c r="M14" s="28">
        <f t="shared" si="1"/>
        <v>977.23</v>
      </c>
      <c r="N14" s="1"/>
      <c r="P14" s="2">
        <f t="shared" si="0"/>
        <v>2.5000127913223671</v>
      </c>
      <c r="Q14" s="17">
        <f t="shared" si="2"/>
        <v>977.23</v>
      </c>
    </row>
    <row r="15" spans="1:17" ht="26.4" hidden="1" x14ac:dyDescent="0.25">
      <c r="A15" s="27" t="s">
        <v>55</v>
      </c>
      <c r="B15" s="9" t="s">
        <v>19</v>
      </c>
      <c r="C15" s="10" t="s">
        <v>20</v>
      </c>
      <c r="D15" s="11">
        <v>1</v>
      </c>
      <c r="E15" s="12" t="s">
        <v>30</v>
      </c>
      <c r="F15" s="11">
        <v>0</v>
      </c>
      <c r="G15" s="11">
        <v>50</v>
      </c>
      <c r="H15" s="13">
        <v>150</v>
      </c>
      <c r="I15" s="14">
        <v>60</v>
      </c>
      <c r="J15" s="11">
        <v>2</v>
      </c>
      <c r="K15" s="15">
        <v>0.5</v>
      </c>
      <c r="L15" s="16">
        <v>390.89</v>
      </c>
      <c r="M15" s="28">
        <f t="shared" si="1"/>
        <v>977.23</v>
      </c>
      <c r="N15" s="1"/>
      <c r="P15" s="2">
        <f t="shared" si="0"/>
        <v>2.5000127913223671</v>
      </c>
      <c r="Q15" s="17">
        <f t="shared" si="2"/>
        <v>977.23</v>
      </c>
    </row>
    <row r="16" spans="1:17" hidden="1" x14ac:dyDescent="0.25">
      <c r="A16" s="27" t="s">
        <v>56</v>
      </c>
      <c r="B16" s="9" t="s">
        <v>26</v>
      </c>
      <c r="C16" s="10" t="s">
        <v>18</v>
      </c>
      <c r="D16" s="11">
        <v>1</v>
      </c>
      <c r="E16" s="12" t="s">
        <v>30</v>
      </c>
      <c r="F16" s="11">
        <v>0</v>
      </c>
      <c r="G16" s="11">
        <v>50</v>
      </c>
      <c r="H16" s="13">
        <v>150</v>
      </c>
      <c r="I16" s="14">
        <v>60</v>
      </c>
      <c r="J16" s="11">
        <v>2</v>
      </c>
      <c r="K16" s="15">
        <v>1</v>
      </c>
      <c r="L16" s="16">
        <v>390.89</v>
      </c>
      <c r="M16" s="28">
        <f t="shared" si="1"/>
        <v>1954.45</v>
      </c>
      <c r="N16" s="1"/>
      <c r="P16" s="2">
        <f t="shared" si="0"/>
        <v>5</v>
      </c>
      <c r="Q16" s="17">
        <f t="shared" si="2"/>
        <v>1954.4499999999998</v>
      </c>
    </row>
    <row r="17" spans="1:17" hidden="1" x14ac:dyDescent="0.25">
      <c r="A17" s="27" t="s">
        <v>57</v>
      </c>
      <c r="B17" s="9" t="s">
        <v>21</v>
      </c>
      <c r="C17" s="18" t="s">
        <v>58</v>
      </c>
      <c r="D17" s="11">
        <v>1</v>
      </c>
      <c r="E17" s="12" t="s">
        <v>30</v>
      </c>
      <c r="F17" s="11">
        <v>0</v>
      </c>
      <c r="G17" s="11">
        <v>50</v>
      </c>
      <c r="H17" s="13">
        <v>150</v>
      </c>
      <c r="I17" s="14">
        <v>60</v>
      </c>
      <c r="J17" s="11">
        <v>2</v>
      </c>
      <c r="K17" s="15">
        <v>0</v>
      </c>
      <c r="L17" s="16">
        <v>390.89</v>
      </c>
      <c r="M17" s="28">
        <f t="shared" si="1"/>
        <v>0</v>
      </c>
      <c r="N17" s="1"/>
      <c r="P17" s="2">
        <f t="shared" si="0"/>
        <v>0</v>
      </c>
      <c r="Q17" s="17">
        <f t="shared" si="2"/>
        <v>0</v>
      </c>
    </row>
    <row r="18" spans="1:17" ht="26.4" hidden="1" x14ac:dyDescent="0.25">
      <c r="A18" s="27" t="s">
        <v>59</v>
      </c>
      <c r="B18" s="19" t="s">
        <v>27</v>
      </c>
      <c r="C18" s="20" t="s">
        <v>28</v>
      </c>
      <c r="D18" s="21">
        <v>1</v>
      </c>
      <c r="E18" s="12" t="s">
        <v>30</v>
      </c>
      <c r="F18" s="11">
        <v>0</v>
      </c>
      <c r="G18" s="11">
        <v>50</v>
      </c>
      <c r="H18" s="13">
        <v>150</v>
      </c>
      <c r="I18" s="14">
        <v>60</v>
      </c>
      <c r="J18" s="11">
        <v>2</v>
      </c>
      <c r="K18" s="15">
        <v>1</v>
      </c>
      <c r="L18" s="16">
        <v>390.89</v>
      </c>
      <c r="M18" s="28">
        <f t="shared" si="1"/>
        <v>1954.45</v>
      </c>
      <c r="N18" s="1"/>
      <c r="P18" s="2">
        <f t="shared" si="0"/>
        <v>5</v>
      </c>
      <c r="Q18" s="17">
        <f t="shared" si="2"/>
        <v>1954.4499999999998</v>
      </c>
    </row>
    <row r="19" spans="1:17" hidden="1" x14ac:dyDescent="0.25">
      <c r="A19" s="27" t="s">
        <v>60</v>
      </c>
      <c r="B19" s="23" t="s">
        <v>22</v>
      </c>
      <c r="C19" s="20" t="s">
        <v>12</v>
      </c>
      <c r="D19" s="21">
        <v>1</v>
      </c>
      <c r="E19" s="12" t="s">
        <v>30</v>
      </c>
      <c r="F19" s="11">
        <v>0</v>
      </c>
      <c r="G19" s="11">
        <v>50</v>
      </c>
      <c r="H19" s="13">
        <v>150</v>
      </c>
      <c r="I19" s="14">
        <v>60</v>
      </c>
      <c r="J19" s="11">
        <v>2</v>
      </c>
      <c r="K19" s="15">
        <v>0</v>
      </c>
      <c r="L19" s="16">
        <v>390.89</v>
      </c>
      <c r="M19" s="28">
        <f t="shared" si="1"/>
        <v>0</v>
      </c>
      <c r="N19" s="1"/>
      <c r="P19" s="2">
        <f t="shared" si="0"/>
        <v>0</v>
      </c>
      <c r="Q19" s="17">
        <f t="shared" si="2"/>
        <v>0</v>
      </c>
    </row>
    <row r="20" spans="1:17" hidden="1" x14ac:dyDescent="0.25">
      <c r="A20" s="27" t="s">
        <v>61</v>
      </c>
      <c r="B20" s="23" t="s">
        <v>23</v>
      </c>
      <c r="C20" s="20" t="s">
        <v>24</v>
      </c>
      <c r="D20" s="21">
        <v>1</v>
      </c>
      <c r="E20" s="12" t="s">
        <v>30</v>
      </c>
      <c r="F20" s="11">
        <v>0</v>
      </c>
      <c r="G20" s="11">
        <v>50</v>
      </c>
      <c r="H20" s="13">
        <v>150</v>
      </c>
      <c r="I20" s="14">
        <v>60</v>
      </c>
      <c r="J20" s="11">
        <v>2</v>
      </c>
      <c r="K20" s="15">
        <v>0.5</v>
      </c>
      <c r="L20" s="16">
        <v>390.89</v>
      </c>
      <c r="M20" s="28">
        <f t="shared" ref="M20" si="3">ROUND(((H20*J20*K20)/I20)*L20,2)*D20</f>
        <v>977.23</v>
      </c>
      <c r="N20" s="1"/>
      <c r="P20" s="2">
        <f t="shared" si="0"/>
        <v>2.5000127913223671</v>
      </c>
      <c r="Q20" s="17">
        <f t="shared" si="2"/>
        <v>977.23</v>
      </c>
    </row>
    <row r="21" spans="1:17" hidden="1" x14ac:dyDescent="0.25">
      <c r="A21" s="44" t="s">
        <v>4</v>
      </c>
      <c r="B21" s="45"/>
      <c r="C21" s="74"/>
      <c r="D21" s="45"/>
      <c r="E21" s="45"/>
      <c r="F21" s="45"/>
      <c r="G21" s="45"/>
      <c r="H21" s="45"/>
      <c r="I21" s="45"/>
      <c r="J21" s="45"/>
      <c r="K21" s="45"/>
      <c r="L21" s="46"/>
      <c r="M21" s="29">
        <f>ROUND(SUM(M9:M20),2)</f>
        <v>12703.95</v>
      </c>
      <c r="N21" s="1"/>
      <c r="Q21" s="17">
        <f>SUM(Q9:Q20)</f>
        <v>12703.949999999997</v>
      </c>
    </row>
    <row r="22" spans="1:17" ht="5.25" hidden="1" customHeight="1" x14ac:dyDescent="0.2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1"/>
    </row>
    <row r="23" spans="1:17" hidden="1" x14ac:dyDescent="0.25">
      <c r="A23" s="44" t="s">
        <v>5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29">
        <f>M21</f>
        <v>12703.95</v>
      </c>
      <c r="N23" s="1"/>
    </row>
    <row r="24" spans="1:17" ht="6" hidden="1" customHeight="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1"/>
    </row>
    <row r="25" spans="1:17" hidden="1" x14ac:dyDescent="0.25">
      <c r="A25" s="44" t="s">
        <v>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6"/>
      <c r="M25" s="62">
        <f>M23+M21</f>
        <v>25407.9</v>
      </c>
      <c r="N25" s="1"/>
    </row>
    <row r="26" spans="1:17" hidden="1" x14ac:dyDescent="0.25">
      <c r="A26" s="64" t="s">
        <v>7</v>
      </c>
      <c r="B26" s="55"/>
      <c r="C26" s="65" t="s">
        <v>8</v>
      </c>
      <c r="D26" s="45"/>
      <c r="E26" s="45"/>
      <c r="F26" s="45"/>
      <c r="G26" s="45"/>
      <c r="H26" s="45"/>
      <c r="I26" s="45"/>
      <c r="J26" s="45"/>
      <c r="K26" s="45"/>
      <c r="L26" s="46"/>
      <c r="M26" s="63"/>
      <c r="N26" s="3"/>
    </row>
    <row r="27" spans="1:17" ht="17.100000000000001" hidden="1" customHeight="1" x14ac:dyDescent="0.25">
      <c r="A27" s="3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1"/>
      <c r="N27" s="3"/>
    </row>
    <row r="28" spans="1:17" ht="14.4" customHeight="1" x14ac:dyDescent="0.25">
      <c r="A28" s="47" t="s">
        <v>62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  <c r="N28" s="3"/>
    </row>
    <row r="29" spans="1:17" ht="23.1" customHeight="1" x14ac:dyDescent="0.25">
      <c r="A29" s="50" t="s">
        <v>36</v>
      </c>
      <c r="B29" s="52" t="s">
        <v>37</v>
      </c>
      <c r="C29" s="52" t="s">
        <v>38</v>
      </c>
      <c r="D29" s="52" t="s">
        <v>39</v>
      </c>
      <c r="E29" s="52" t="s">
        <v>3</v>
      </c>
      <c r="F29" s="54" t="s">
        <v>63</v>
      </c>
      <c r="G29" s="55"/>
      <c r="H29" s="54" t="s">
        <v>40</v>
      </c>
      <c r="I29" s="56"/>
      <c r="J29" s="52" t="s">
        <v>41</v>
      </c>
      <c r="K29" s="52" t="s">
        <v>42</v>
      </c>
      <c r="L29" s="52" t="s">
        <v>64</v>
      </c>
      <c r="M29" s="57" t="s">
        <v>43</v>
      </c>
      <c r="N29" s="3"/>
    </row>
    <row r="30" spans="1:17" ht="26.4" x14ac:dyDescent="0.25">
      <c r="A30" s="51"/>
      <c r="B30" s="53"/>
      <c r="C30" s="53"/>
      <c r="D30" s="53"/>
      <c r="E30" s="53"/>
      <c r="F30" s="8" t="s">
        <v>1</v>
      </c>
      <c r="G30" s="8" t="s">
        <v>2</v>
      </c>
      <c r="H30" s="8" t="s">
        <v>1</v>
      </c>
      <c r="I30" s="24" t="s">
        <v>2</v>
      </c>
      <c r="J30" s="53"/>
      <c r="K30" s="53"/>
      <c r="L30" s="53"/>
      <c r="M30" s="58"/>
      <c r="N30" s="3"/>
    </row>
    <row r="31" spans="1:17" ht="26.4" x14ac:dyDescent="0.25">
      <c r="A31" s="27" t="s">
        <v>44</v>
      </c>
      <c r="B31" s="9" t="s">
        <v>66</v>
      </c>
      <c r="C31" s="10" t="s">
        <v>67</v>
      </c>
      <c r="D31" s="11">
        <v>3</v>
      </c>
      <c r="E31" s="12" t="s">
        <v>30</v>
      </c>
      <c r="F31" s="11">
        <v>13.9</v>
      </c>
      <c r="G31" s="11">
        <v>40</v>
      </c>
      <c r="H31" s="15">
        <v>99.7</v>
      </c>
      <c r="I31" s="14">
        <v>60</v>
      </c>
      <c r="J31" s="11">
        <v>2</v>
      </c>
      <c r="K31" s="11">
        <v>1</v>
      </c>
      <c r="L31" s="16">
        <v>375.41</v>
      </c>
      <c r="M31" s="28">
        <f>(ROUND(((H31*J31*K31)/I31)*L31,2)+ROUND(((F31*J31*K31)/G31)*L31,2))*D31</f>
        <v>4525.5599999999995</v>
      </c>
      <c r="N31" s="1"/>
      <c r="P31" s="2">
        <f>M31/L31</f>
        <v>12.054979888655069</v>
      </c>
      <c r="Q31" s="17">
        <f>P31*L31</f>
        <v>4525.5599999999995</v>
      </c>
    </row>
    <row r="32" spans="1:17" x14ac:dyDescent="0.25">
      <c r="A32" s="44" t="s">
        <v>4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  <c r="M32" s="29">
        <f>ROUND(SUM(M31:M31),2)</f>
        <v>4525.5600000000004</v>
      </c>
      <c r="N32" s="1"/>
      <c r="Q32" s="17">
        <f>SUM(Q31:Q31)</f>
        <v>4525.5599999999995</v>
      </c>
    </row>
    <row r="33" spans="1:17" ht="6" customHeight="1" x14ac:dyDescent="0.25">
      <c r="A33" s="3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1"/>
      <c r="N33" s="1"/>
      <c r="Q33" s="17"/>
    </row>
    <row r="34" spans="1:17" ht="10.5" customHeight="1" x14ac:dyDescent="0.25">
      <c r="A34" s="44" t="s">
        <v>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29">
        <f>M32</f>
        <v>4525.5600000000004</v>
      </c>
      <c r="N34" s="1"/>
    </row>
    <row r="35" spans="1:17" ht="5.25" customHeight="1" x14ac:dyDescent="0.25">
      <c r="A35" s="3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1"/>
      <c r="N35" s="1"/>
    </row>
    <row r="36" spans="1:17" ht="14.25" customHeight="1" x14ac:dyDescent="0.25">
      <c r="A36" s="44" t="s">
        <v>9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  <c r="M36" s="29">
        <f>M34+M32</f>
        <v>9051.1200000000008</v>
      </c>
      <c r="N36" s="3"/>
    </row>
    <row r="37" spans="1:17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3"/>
      <c r="N37" s="5"/>
    </row>
    <row r="38" spans="1:17" x14ac:dyDescent="0.25">
      <c r="A38" s="3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3"/>
      <c r="N38" s="6"/>
    </row>
    <row r="39" spans="1:17" x14ac:dyDescent="0.25">
      <c r="A39" s="3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3"/>
      <c r="N39" s="4"/>
    </row>
    <row r="40" spans="1:17" x14ac:dyDescent="0.2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1:17" x14ac:dyDescent="0.25">
      <c r="A41" s="34"/>
      <c r="B41" s="35"/>
      <c r="C41" s="35"/>
      <c r="D41" s="35"/>
      <c r="E41" s="35"/>
      <c r="F41" s="35"/>
      <c r="G41" s="35"/>
      <c r="H41" s="37" t="s">
        <v>29</v>
      </c>
      <c r="I41" s="35"/>
      <c r="J41" s="35"/>
      <c r="K41" s="35"/>
      <c r="L41" s="35"/>
      <c r="M41" s="38"/>
      <c r="Q41" s="22">
        <f>M25+M36</f>
        <v>34459.020000000004</v>
      </c>
    </row>
    <row r="42" spans="1:17" x14ac:dyDescent="0.25">
      <c r="A42" s="39"/>
      <c r="H42" s="40" t="s">
        <v>69</v>
      </c>
      <c r="M42" s="38"/>
    </row>
    <row r="43" spans="1:17" x14ac:dyDescent="0.25">
      <c r="A43" s="39"/>
      <c r="H43" s="37" t="s">
        <v>70</v>
      </c>
      <c r="M43" s="38"/>
    </row>
    <row r="44" spans="1:17" ht="13.8" thickBot="1" x14ac:dyDescent="0.3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/>
    </row>
  </sheetData>
  <mergeCells count="42">
    <mergeCell ref="A1:M1"/>
    <mergeCell ref="B2:M2"/>
    <mergeCell ref="B3:M3"/>
    <mergeCell ref="A21:L21"/>
    <mergeCell ref="K4:L4"/>
    <mergeCell ref="I4:J4"/>
    <mergeCell ref="B4:H4"/>
    <mergeCell ref="A22:M22"/>
    <mergeCell ref="A5:M5"/>
    <mergeCell ref="A6:M6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L7:L8"/>
    <mergeCell ref="M7:M8"/>
    <mergeCell ref="A23:L23"/>
    <mergeCell ref="A24:M24"/>
    <mergeCell ref="A25:L25"/>
    <mergeCell ref="M25:M26"/>
    <mergeCell ref="A26:B26"/>
    <mergeCell ref="C26:L26"/>
    <mergeCell ref="A36:L36"/>
    <mergeCell ref="A32:L32"/>
    <mergeCell ref="A34:L34"/>
    <mergeCell ref="A28:M28"/>
    <mergeCell ref="A29:A30"/>
    <mergeCell ref="B29:B30"/>
    <mergeCell ref="C29:C30"/>
    <mergeCell ref="D29:D30"/>
    <mergeCell ref="E29:E30"/>
    <mergeCell ref="F29:G29"/>
    <mergeCell ref="H29:I29"/>
    <mergeCell ref="J29:J30"/>
    <mergeCell ref="K29:K30"/>
    <mergeCell ref="L29:L30"/>
    <mergeCell ref="M29:M30"/>
  </mergeCells>
  <phoneticPr fontId="2" type="noConversion"/>
  <pageMargins left="0.7" right="0.7" top="0.75" bottom="0.75" header="0.3" footer="0.3"/>
  <pageSetup paperSize="9" scale="8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MOB - DES</vt:lpstr>
      <vt:lpstr>'MOB - DES'!Area_de_impressao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MOB. DESM.</dc:title>
  <dc:creator>Lwan</dc:creator>
  <cp:lastModifiedBy>Lucas</cp:lastModifiedBy>
  <cp:lastPrinted>2025-10-06T14:13:24Z</cp:lastPrinted>
  <dcterms:created xsi:type="dcterms:W3CDTF">2024-05-07T12:10:14Z</dcterms:created>
  <dcterms:modified xsi:type="dcterms:W3CDTF">2025-10-30T12:19:48Z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2022-04-14T00:00:00Z</vt:filetime>
  </property>
  <property fmtid="{D5CDD505-2E9C-101B-9397-08002B2CF9AE}" pid="3" name="Creator">
    <vt:lpwstr>PDFCreator Free 4.4.1</vt:lpwstr>
  </property>
  <property fmtid="{D5CDD505-2E9C-101B-9397-08002B2CF9AE}" pid="4" name="LastSaved">
    <vt:filetime>2024-05-07T00:00:00Z</vt:filetime>
  </property>
  <property fmtid="{D5CDD505-2E9C-101B-9397-08002B2CF9AE}" pid="5" name="Producer">
    <vt:lpwstr>iText® 7.1.8 ©2000-2019 iText Group NV (AGPL-version)</vt:lpwstr>
  </property>
</Properties>
</file>